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195" windowHeight="8760"/>
  </bookViews>
  <sheets>
    <sheet name="Exit Pupil - Effective Aperture" sheetId="1" r:id="rId1"/>
  </sheets>
  <calcPr calcId="125725"/>
</workbook>
</file>

<file path=xl/calcChain.xml><?xml version="1.0" encoding="utf-8"?>
<calcChain xmlns="http://schemas.openxmlformats.org/spreadsheetml/2006/main">
  <c r="G26" i="1"/>
  <c r="G25"/>
  <c r="G24"/>
  <c r="G9"/>
  <c r="G16" s="1"/>
  <c r="G5"/>
  <c r="C5"/>
  <c r="D5"/>
  <c r="D9" s="1"/>
  <c r="D16" s="1"/>
  <c r="D18" s="1"/>
  <c r="E5"/>
  <c r="F5"/>
  <c r="F9" s="1"/>
  <c r="F16" s="1"/>
  <c r="F18" s="1"/>
  <c r="B16"/>
  <c r="B18" s="1"/>
  <c r="B9"/>
  <c r="B5"/>
  <c r="B20" l="1"/>
  <c r="G18"/>
  <c r="G20"/>
  <c r="F20"/>
  <c r="E9"/>
  <c r="E16" s="1"/>
  <c r="E18" s="1"/>
  <c r="D20"/>
  <c r="C9"/>
  <c r="C16" s="1"/>
  <c r="C18" s="1"/>
  <c r="D24" l="1"/>
  <c r="D26"/>
  <c r="D25"/>
  <c r="F26"/>
  <c r="F24"/>
  <c r="F25"/>
  <c r="B25"/>
  <c r="B26"/>
  <c r="B24"/>
  <c r="E20"/>
  <c r="C20"/>
  <c r="E25" l="1"/>
  <c r="E26"/>
  <c r="E24"/>
  <c r="C25"/>
  <c r="C26"/>
  <c r="C24"/>
</calcChain>
</file>

<file path=xl/sharedStrings.xml><?xml version="1.0" encoding="utf-8"?>
<sst xmlns="http://schemas.openxmlformats.org/spreadsheetml/2006/main" count="33" uniqueCount="30">
  <si>
    <t>Mirror Diameter, inches</t>
  </si>
  <si>
    <t>Mirror Diameter, mm</t>
  </si>
  <si>
    <t>f/ratio</t>
  </si>
  <si>
    <t>Eyepiece Focal Length, mm</t>
  </si>
  <si>
    <t>Eyepiece FOV, degrees</t>
  </si>
  <si>
    <t>Magnification</t>
  </si>
  <si>
    <t>Exit Pupil, mm</t>
  </si>
  <si>
    <t>AFOV, degrees</t>
  </si>
  <si>
    <t>Effective Aperture, inches</t>
  </si>
  <si>
    <t>Exit Pupil/Effective Aperture</t>
  </si>
  <si>
    <t>Focal Length, mm</t>
  </si>
  <si>
    <t>Pan</t>
  </si>
  <si>
    <t>Nagler</t>
  </si>
  <si>
    <t>Exp 82</t>
  </si>
  <si>
    <t>Enter Aperture in inches</t>
  </si>
  <si>
    <t>Enter focal ratio</t>
  </si>
  <si>
    <t>Enter eyepiece focal length</t>
  </si>
  <si>
    <t>Enter eyepiece FOV</t>
  </si>
  <si>
    <t>Calculated, diameter in inches x 25.4</t>
  </si>
  <si>
    <t>Calculated, mirror focal length (mm) divided by eyepiece focal length (mm)</t>
  </si>
  <si>
    <t>Calculated, mirror diameter (mm) divided by magnification</t>
  </si>
  <si>
    <t>Calculated, eyepiece FOV divided by magnification</t>
  </si>
  <si>
    <t>Eyepiece brand (Pan = Panoptic, Exp 82 = Explore Scientific 82 degree)</t>
  </si>
  <si>
    <t>Calculated, mirror diameter (mm) x focal ratio</t>
  </si>
  <si>
    <t>Calculated, mirror diameter x (pupil diameter of eye/exit pupil)</t>
  </si>
  <si>
    <t>for 7 mm eye pupil</t>
  </si>
  <si>
    <t>for 6 mm eye pupil</t>
  </si>
  <si>
    <t>for 5 mm eye pupil</t>
  </si>
  <si>
    <t>but no larger than the original mirror diameter</t>
  </si>
  <si>
    <t>Prepared by Joe Stieber, 17-August-2015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</si>
</sst>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165" fontId="0" fillId="0" borderId="0" xfId="0" applyNumberForma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Fill="1" applyAlignment="1">
      <alignment horizontal="left" indent="1"/>
    </xf>
    <xf numFmtId="0" fontId="3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/>
  </sheetViews>
  <sheetFormatPr defaultRowHeight="15"/>
  <cols>
    <col min="1" max="1" width="25.7109375" customWidth="1"/>
    <col min="2" max="7" width="10.7109375" style="1" customWidth="1"/>
  </cols>
  <sheetData>
    <row r="1" spans="1:8" ht="18.75">
      <c r="A1" s="5" t="s">
        <v>9</v>
      </c>
      <c r="C1" s="11" t="s">
        <v>29</v>
      </c>
    </row>
    <row r="3" spans="1:8">
      <c r="A3" t="s">
        <v>0</v>
      </c>
      <c r="B3" s="7">
        <v>12.5</v>
      </c>
      <c r="C3" s="7">
        <v>12.5</v>
      </c>
      <c r="D3" s="7">
        <v>12.5</v>
      </c>
      <c r="E3" s="8">
        <v>12.5</v>
      </c>
      <c r="F3" s="8">
        <v>12.5</v>
      </c>
      <c r="G3" s="8">
        <v>12.5</v>
      </c>
      <c r="H3" s="13" t="s">
        <v>14</v>
      </c>
    </row>
    <row r="4" spans="1:8">
      <c r="H4" s="11"/>
    </row>
    <row r="5" spans="1:8">
      <c r="A5" t="s">
        <v>1</v>
      </c>
      <c r="B5" s="1">
        <f>B3*25.4</f>
        <v>317.5</v>
      </c>
      <c r="C5" s="1">
        <f t="shared" ref="C5:G5" si="0">C3*25.4</f>
        <v>317.5</v>
      </c>
      <c r="D5" s="1">
        <f t="shared" si="0"/>
        <v>317.5</v>
      </c>
      <c r="E5" s="1">
        <f t="shared" si="0"/>
        <v>317.5</v>
      </c>
      <c r="F5" s="1">
        <f t="shared" si="0"/>
        <v>317.5</v>
      </c>
      <c r="G5" s="1">
        <f t="shared" si="0"/>
        <v>317.5</v>
      </c>
      <c r="H5" s="11" t="s">
        <v>18</v>
      </c>
    </row>
    <row r="6" spans="1:8">
      <c r="H6" s="11"/>
    </row>
    <row r="7" spans="1:8">
      <c r="A7" t="s">
        <v>2</v>
      </c>
      <c r="B7" s="7">
        <v>5</v>
      </c>
      <c r="C7" s="7">
        <v>5</v>
      </c>
      <c r="D7" s="7">
        <v>5</v>
      </c>
      <c r="E7" s="8">
        <v>4.0999999999999996</v>
      </c>
      <c r="F7" s="8">
        <v>4.0999999999999996</v>
      </c>
      <c r="G7" s="8">
        <v>4.0999999999999996</v>
      </c>
      <c r="H7" s="13" t="s">
        <v>15</v>
      </c>
    </row>
    <row r="8" spans="1:8">
      <c r="H8" s="11"/>
    </row>
    <row r="9" spans="1:8">
      <c r="A9" t="s">
        <v>10</v>
      </c>
      <c r="B9" s="6">
        <f>B5*B7</f>
        <v>1587.5</v>
      </c>
      <c r="C9" s="6">
        <f t="shared" ref="C9:G9" si="1">C5*C7</f>
        <v>1587.5</v>
      </c>
      <c r="D9" s="6">
        <f t="shared" si="1"/>
        <v>1587.5</v>
      </c>
      <c r="E9" s="6">
        <f t="shared" si="1"/>
        <v>1301.75</v>
      </c>
      <c r="F9" s="6">
        <f t="shared" si="1"/>
        <v>1301.75</v>
      </c>
      <c r="G9" s="6">
        <f t="shared" si="1"/>
        <v>1301.75</v>
      </c>
      <c r="H9" s="11" t="s">
        <v>23</v>
      </c>
    </row>
    <row r="10" spans="1:8">
      <c r="H10" s="11"/>
    </row>
    <row r="11" spans="1:8">
      <c r="A11" t="s">
        <v>3</v>
      </c>
      <c r="B11" s="7">
        <v>35</v>
      </c>
      <c r="C11" s="7">
        <v>31</v>
      </c>
      <c r="D11" s="7">
        <v>24</v>
      </c>
      <c r="E11" s="8">
        <v>35</v>
      </c>
      <c r="F11" s="8">
        <v>31</v>
      </c>
      <c r="G11" s="8">
        <v>24</v>
      </c>
      <c r="H11" s="13" t="s">
        <v>16</v>
      </c>
    </row>
    <row r="12" spans="1:8">
      <c r="B12" s="9" t="s">
        <v>11</v>
      </c>
      <c r="C12" s="9" t="s">
        <v>12</v>
      </c>
      <c r="D12" s="9" t="s">
        <v>13</v>
      </c>
      <c r="E12" s="9" t="s">
        <v>11</v>
      </c>
      <c r="F12" s="9" t="s">
        <v>12</v>
      </c>
      <c r="G12" s="9" t="s">
        <v>13</v>
      </c>
      <c r="H12" s="12" t="s">
        <v>22</v>
      </c>
    </row>
    <row r="13" spans="1:8">
      <c r="H13" s="11"/>
    </row>
    <row r="14" spans="1:8">
      <c r="A14" t="s">
        <v>4</v>
      </c>
      <c r="B14" s="7">
        <v>68</v>
      </c>
      <c r="C14" s="7">
        <v>82</v>
      </c>
      <c r="D14" s="7">
        <v>82</v>
      </c>
      <c r="E14" s="8">
        <v>68</v>
      </c>
      <c r="F14" s="8">
        <v>82</v>
      </c>
      <c r="G14" s="8">
        <v>82</v>
      </c>
      <c r="H14" s="13" t="s">
        <v>17</v>
      </c>
    </row>
    <row r="15" spans="1:8">
      <c r="H15" s="11"/>
    </row>
    <row r="16" spans="1:8">
      <c r="A16" t="s">
        <v>5</v>
      </c>
      <c r="B16" s="2">
        <f>B9/B11</f>
        <v>45.357142857142854</v>
      </c>
      <c r="C16" s="2">
        <f t="shared" ref="C16:G16" si="2">C9/C11</f>
        <v>51.20967741935484</v>
      </c>
      <c r="D16" s="2">
        <f t="shared" si="2"/>
        <v>66.145833333333329</v>
      </c>
      <c r="E16" s="2">
        <f t="shared" si="2"/>
        <v>37.192857142857143</v>
      </c>
      <c r="F16" s="2">
        <f t="shared" si="2"/>
        <v>41.991935483870968</v>
      </c>
      <c r="G16" s="2">
        <f t="shared" si="2"/>
        <v>54.239583333333336</v>
      </c>
      <c r="H16" s="11" t="s">
        <v>19</v>
      </c>
    </row>
    <row r="17" spans="1:8">
      <c r="H17" s="11"/>
    </row>
    <row r="18" spans="1:8">
      <c r="A18" t="s">
        <v>7</v>
      </c>
      <c r="B18" s="3">
        <f>B14/B16</f>
        <v>1.4992125984251969</v>
      </c>
      <c r="C18" s="3">
        <f t="shared" ref="C18:G18" si="3">C14/C16</f>
        <v>1.6012598425196849</v>
      </c>
      <c r="D18" s="3">
        <f t="shared" si="3"/>
        <v>1.2396850393700789</v>
      </c>
      <c r="E18" s="3">
        <f t="shared" si="3"/>
        <v>1.8283080468599961</v>
      </c>
      <c r="F18" s="3">
        <f t="shared" si="3"/>
        <v>1.9527559055118111</v>
      </c>
      <c r="G18" s="3">
        <f t="shared" si="3"/>
        <v>1.5118110236220472</v>
      </c>
      <c r="H18" s="11" t="s">
        <v>21</v>
      </c>
    </row>
    <row r="19" spans="1:8">
      <c r="H19" s="11"/>
    </row>
    <row r="20" spans="1:8">
      <c r="A20" t="s">
        <v>6</v>
      </c>
      <c r="B20" s="2">
        <f>B5/B16</f>
        <v>7.0000000000000009</v>
      </c>
      <c r="C20" s="2">
        <f t="shared" ref="C20:G20" si="4">C5/C16</f>
        <v>6.2</v>
      </c>
      <c r="D20" s="2">
        <f t="shared" si="4"/>
        <v>4.8000000000000007</v>
      </c>
      <c r="E20" s="2">
        <f t="shared" si="4"/>
        <v>8.536585365853659</v>
      </c>
      <c r="F20" s="2">
        <f t="shared" si="4"/>
        <v>7.5609756097560972</v>
      </c>
      <c r="G20" s="2">
        <f t="shared" si="4"/>
        <v>5.8536585365853657</v>
      </c>
      <c r="H20" s="11" t="s">
        <v>20</v>
      </c>
    </row>
    <row r="21" spans="1:8">
      <c r="H21" s="11"/>
    </row>
    <row r="22" spans="1:8">
      <c r="H22" s="11"/>
    </row>
    <row r="23" spans="1:8">
      <c r="A23" s="4" t="s">
        <v>8</v>
      </c>
      <c r="H23" s="11"/>
    </row>
    <row r="24" spans="1:8">
      <c r="A24" s="11" t="s">
        <v>25</v>
      </c>
      <c r="B24" s="2">
        <f>IF(B$3*7/B$20&gt;B$3,B$3,B$3*7/B$20)</f>
        <v>12.499999999999998</v>
      </c>
      <c r="C24" s="2">
        <f t="shared" ref="C24:G24" si="5">IF(C$3*7/C$20&gt;C$3,C$3,C$3*7/C$20)</f>
        <v>12.5</v>
      </c>
      <c r="D24" s="2">
        <f t="shared" si="5"/>
        <v>12.5</v>
      </c>
      <c r="E24" s="2">
        <f t="shared" si="5"/>
        <v>10.25</v>
      </c>
      <c r="F24" s="2">
        <f t="shared" si="5"/>
        <v>11.57258064516129</v>
      </c>
      <c r="G24" s="2">
        <f t="shared" si="5"/>
        <v>12.5</v>
      </c>
      <c r="H24" s="11" t="s">
        <v>24</v>
      </c>
    </row>
    <row r="25" spans="1:8">
      <c r="A25" s="11" t="s">
        <v>26</v>
      </c>
      <c r="B25" s="2">
        <f>IF(B$3*6/B$20&gt;B$3,B$3,B$3*6/B$20)</f>
        <v>10.714285714285714</v>
      </c>
      <c r="C25" s="2">
        <f t="shared" ref="C25:G25" si="6">IF(C$3*6/C$20&gt;C$3,C$3,C$3*6/C$20)</f>
        <v>12.096774193548386</v>
      </c>
      <c r="D25" s="2">
        <f t="shared" si="6"/>
        <v>12.5</v>
      </c>
      <c r="E25" s="2">
        <f t="shared" si="6"/>
        <v>8.7857142857142847</v>
      </c>
      <c r="F25" s="2">
        <f t="shared" si="6"/>
        <v>9.9193548387096779</v>
      </c>
      <c r="G25" s="2">
        <f t="shared" si="6"/>
        <v>12.5</v>
      </c>
      <c r="H25" s="11" t="s">
        <v>28</v>
      </c>
    </row>
    <row r="26" spans="1:8">
      <c r="A26" s="11" t="s">
        <v>27</v>
      </c>
      <c r="B26" s="2">
        <f>IF(B$3*5/B$20&gt;B$3,B$3,B$3*5/B$20)</f>
        <v>8.928571428571427</v>
      </c>
      <c r="C26" s="2">
        <f t="shared" ref="C26:G26" si="7">IF(C$3*5/C$20&gt;C$3,C$3,C$3*5/C$20)</f>
        <v>10.080645161290322</v>
      </c>
      <c r="D26" s="2">
        <f t="shared" si="7"/>
        <v>12.5</v>
      </c>
      <c r="E26" s="2">
        <f t="shared" si="7"/>
        <v>7.3214285714285712</v>
      </c>
      <c r="F26" s="2">
        <f t="shared" si="7"/>
        <v>8.2661290322580641</v>
      </c>
      <c r="G26" s="2">
        <f t="shared" si="7"/>
        <v>10.677083333333334</v>
      </c>
      <c r="H26" s="11"/>
    </row>
    <row r="29" spans="1:8">
      <c r="A29" s="10"/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Exit Pupil - Effective Aperture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Stieber</dc:creator>
  <cp:lastModifiedBy>Joe Stieber</cp:lastModifiedBy>
  <dcterms:created xsi:type="dcterms:W3CDTF">2015-08-17T01:45:28Z</dcterms:created>
  <dcterms:modified xsi:type="dcterms:W3CDTF">2015-08-17T04:20:37Z</dcterms:modified>
</cp:coreProperties>
</file>